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matsubr-my.sharepoint.com/personal/marcos_mazzetto_komatsu_com_br/Documents/Microsoft Teams Chat Files/Documentos/mazzeto/__materias/"/>
    </mc:Choice>
  </mc:AlternateContent>
  <xr:revisionPtr revIDLastSave="150" documentId="13_ncr:1_{FEF69028-FAFF-4B1E-B2D8-4F1D74CEF59D}" xr6:coauthVersionLast="47" xr6:coauthVersionMax="47" xr10:uidLastSave="{44A3BAB0-0009-499E-9203-F593AF505895}"/>
  <bookViews>
    <workbookView xWindow="-120" yWindow="-120" windowWidth="20730" windowHeight="11160" xr2:uid="{CA7C8155-716C-4EE8-A782-B5AF9CEA06EF}"/>
  </bookViews>
  <sheets>
    <sheet name="Simulação - Rentabilidade" sheetId="1" r:id="rId1"/>
    <sheet name="Cálculo IR" sheetId="2" r:id="rId2"/>
    <sheet name="Tabela I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7" i="2"/>
  <c r="C45" i="2"/>
  <c r="C46" i="2" s="1"/>
  <c r="C35" i="2"/>
  <c r="C36" i="2" s="1"/>
  <c r="E39" i="2"/>
  <c r="E44" i="2"/>
  <c r="E43" i="2"/>
  <c r="E42" i="2"/>
  <c r="E41" i="2"/>
  <c r="E34" i="2"/>
  <c r="E33" i="2"/>
  <c r="E32" i="2"/>
  <c r="E31" i="2"/>
  <c r="D19" i="1"/>
  <c r="E24" i="1" s="1"/>
  <c r="E22" i="1"/>
  <c r="E12" i="1"/>
  <c r="E8" i="1"/>
  <c r="E10" i="1" s="1"/>
  <c r="D7" i="1"/>
  <c r="D10" i="1" s="1"/>
  <c r="D14" i="1" s="1"/>
  <c r="D23" i="2" l="1"/>
  <c r="D24" i="2" s="1"/>
  <c r="D9" i="2" s="1"/>
  <c r="E17" i="2"/>
  <c r="E45" i="2"/>
  <c r="E46" i="2" s="1"/>
  <c r="E35" i="2"/>
  <c r="E36" i="2" s="1"/>
  <c r="D20" i="1"/>
  <c r="D22" i="1"/>
  <c r="D6" i="2" s="1"/>
  <c r="E14" i="1"/>
  <c r="D32" i="1"/>
  <c r="D34" i="1"/>
  <c r="D33" i="1"/>
  <c r="F33" i="1" s="1"/>
  <c r="D25" i="1" l="1"/>
  <c r="E25" i="1" s="1"/>
  <c r="D10" i="2"/>
  <c r="F34" i="1"/>
  <c r="D44" i="1"/>
  <c r="E9" i="2"/>
  <c r="F32" i="1"/>
  <c r="D39" i="1"/>
  <c r="D7" i="2"/>
  <c r="D27" i="1" l="1"/>
  <c r="D45" i="1" s="1"/>
  <c r="E47" i="1"/>
  <c r="D47" i="1"/>
  <c r="D20" i="2"/>
  <c r="E21" i="2" s="1"/>
  <c r="E10" i="2"/>
  <c r="F27" i="1"/>
  <c r="D40" i="1"/>
  <c r="E42" i="1" s="1"/>
  <c r="E27" i="1" l="1"/>
  <c r="D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Mazzetto</author>
  </authors>
  <commentList>
    <comment ref="E17" authorId="0" shapeId="0" xr:uid="{4CA886DE-BB12-42FE-806F-04F13277898F}">
      <text>
        <r>
          <rPr>
            <b/>
            <sz val="9"/>
            <color indexed="81"/>
            <rFont val="Segoe UI"/>
            <family val="2"/>
          </rPr>
          <t>Marcos Mazzetto:</t>
        </r>
        <r>
          <rPr>
            <sz val="9"/>
            <color indexed="81"/>
            <rFont val="Segoe UI"/>
            <family val="2"/>
          </rPr>
          <t xml:space="preserve">
Alíquota efetiva</t>
        </r>
      </text>
    </comment>
    <comment ref="E21" authorId="0" shapeId="0" xr:uid="{7B0F883A-22FC-4902-8E4F-2429C2D1B8F5}">
      <text>
        <r>
          <rPr>
            <b/>
            <sz val="9"/>
            <color indexed="81"/>
            <rFont val="Segoe UI"/>
            <family val="2"/>
          </rPr>
          <t>Marcos Mazzetto:</t>
        </r>
        <r>
          <rPr>
            <sz val="9"/>
            <color indexed="81"/>
            <rFont val="Segoe UI"/>
            <family val="2"/>
          </rPr>
          <t xml:space="preserve">
Alíquota efetiva</t>
        </r>
      </text>
    </comment>
  </commentList>
</comments>
</file>

<file path=xl/sharedStrings.xml><?xml version="1.0" encoding="utf-8"?>
<sst xmlns="http://schemas.openxmlformats.org/spreadsheetml/2006/main" count="109" uniqueCount="81">
  <si>
    <t>VENDA</t>
  </si>
  <si>
    <t>Vlr. Venda</t>
  </si>
  <si>
    <t>Vlr Comissão 5 Andar</t>
  </si>
  <si>
    <t>Desconto Comissão</t>
  </si>
  <si>
    <t>Vlr. Líquido Comissão</t>
  </si>
  <si>
    <t>Vlr. Financiamento</t>
  </si>
  <si>
    <t>Vlr. Líquido a Receber</t>
  </si>
  <si>
    <t>Vlr. Líquido</t>
  </si>
  <si>
    <t>Vlr Financiamento</t>
  </si>
  <si>
    <t>IRRF</t>
  </si>
  <si>
    <t xml:space="preserve">Cálculo IR - Aluguel </t>
  </si>
  <si>
    <t>Vlr. Líquido (mês)</t>
  </si>
  <si>
    <t>Vlr. Líquido (anual)</t>
  </si>
  <si>
    <t>https://www27.receita.fazenda.gov.br/simulador-irpf/</t>
  </si>
  <si>
    <t>Exemplo hipotético - Remuneração Salário</t>
  </si>
  <si>
    <t>BC</t>
  </si>
  <si>
    <t>IR</t>
  </si>
  <si>
    <t>Exemplo hipotético - Remuneração Total</t>
  </si>
  <si>
    <t>IR - Aluguel p/ diferença</t>
  </si>
  <si>
    <t>IR - Aluguel (mês)</t>
  </si>
  <si>
    <t>SIMULAÇÃO RENTABILIDADE - ALUGUEL / FIIs</t>
  </si>
  <si>
    <t>Retorno FIIs max</t>
  </si>
  <si>
    <t>Retorno FIIs med</t>
  </si>
  <si>
    <t>Retorno FIIs min</t>
  </si>
  <si>
    <t>Vlr Locação Bruto (0,5% imóvel)</t>
  </si>
  <si>
    <t>CÁLCULO IR</t>
  </si>
  <si>
    <t>Vlr. IRRF (mês)</t>
  </si>
  <si>
    <t>Vlr. IRRF (anual)</t>
  </si>
  <si>
    <t>FII (menor retorno estimado)</t>
  </si>
  <si>
    <t>Aluguel (maior retorno estimado)</t>
  </si>
  <si>
    <t>Diferença retorno FII</t>
  </si>
  <si>
    <t>FII (maior retorno estimado)</t>
  </si>
  <si>
    <t>Comparativo = Aluguel x FII</t>
  </si>
  <si>
    <r>
      <t>Faixa</t>
    </r>
    <r>
      <rPr>
        <sz val="12"/>
        <color theme="1"/>
        <rFont val="Outfit"/>
      </rPr>
      <t> </t>
    </r>
  </si>
  <si>
    <r>
      <t>Base de Cálculo (R$)</t>
    </r>
    <r>
      <rPr>
        <sz val="12"/>
        <color theme="1"/>
        <rFont val="Outfit"/>
      </rPr>
      <t> </t>
    </r>
  </si>
  <si>
    <r>
      <t>Alíquota (%)</t>
    </r>
    <r>
      <rPr>
        <sz val="12"/>
        <color theme="1"/>
        <rFont val="Outfit"/>
      </rPr>
      <t> </t>
    </r>
  </si>
  <si>
    <t>1ª </t>
  </si>
  <si>
    <t>Até 2.259,20 </t>
  </si>
  <si>
    <t>Isento </t>
  </si>
  <si>
    <t>0 </t>
  </si>
  <si>
    <t>2ª </t>
  </si>
  <si>
    <t>De 2.259,21 até 2.826,65 </t>
  </si>
  <si>
    <t>7,5 </t>
  </si>
  <si>
    <t>169,44 </t>
  </si>
  <si>
    <t>3ª </t>
  </si>
  <si>
    <t>De 2.826,66 até 3.751,05 </t>
  </si>
  <si>
    <t>15 </t>
  </si>
  <si>
    <t>381,44 </t>
  </si>
  <si>
    <t>4ª </t>
  </si>
  <si>
    <t>De 3.751,06 até 4.664,68 </t>
  </si>
  <si>
    <t>22,5 </t>
  </si>
  <si>
    <t>662,77 </t>
  </si>
  <si>
    <t>5ª </t>
  </si>
  <si>
    <t>Acima de 4.664,68 </t>
  </si>
  <si>
    <t>27,5 </t>
  </si>
  <si>
    <t>896,00 </t>
  </si>
  <si>
    <t>MP nº 1.206/2024 (a partir do mês de fevereiro do ano-calendário de 2024)</t>
  </si>
  <si>
    <r>
      <t>Tabela do IR em 2024</t>
    </r>
    <r>
      <rPr>
        <b/>
        <sz val="20"/>
        <color rgb="FF212121"/>
        <rFont val="Jeko"/>
      </rPr>
      <t> </t>
    </r>
  </si>
  <si>
    <t>Dedução do IR (R$)</t>
  </si>
  <si>
    <t>Até R$ 24.511,92</t>
  </si>
  <si>
    <t>-</t>
  </si>
  <si>
    <t>De R$ 24.511,93 até R$ 33.919,80</t>
  </si>
  <si>
    <t>De R$ 33.919,81 até R$ 45.012,60</t>
  </si>
  <si>
    <t>De R$ 45.012,61 até R$ 55.976,16</t>
  </si>
  <si>
    <t>Acima de R$ 55.976,16</t>
  </si>
  <si>
    <t>Tabela Mensal</t>
  </si>
  <si>
    <t>Tabela Anual</t>
  </si>
  <si>
    <t xml:space="preserve"> Ministério da Fazenda.</t>
  </si>
  <si>
    <t>Fonte:</t>
  </si>
  <si>
    <t>Demonstrativo da Apuração do Imposto</t>
  </si>
  <si>
    <t>Faixa da Base de Cálculo</t>
  </si>
  <si>
    <t>Alíquota</t>
  </si>
  <si>
    <t>1ª Faixa</t>
  </si>
  <si>
    <t>2ª Faixa</t>
  </si>
  <si>
    <t>3ª Faixa</t>
  </si>
  <si>
    <t>4ª Faixa</t>
  </si>
  <si>
    <t>5ª Faixa</t>
  </si>
  <si>
    <t>Total</t>
  </si>
  <si>
    <t>---</t>
  </si>
  <si>
    <t>Locação de Imóvel - Rendimento</t>
  </si>
  <si>
    <t>Compra de FIIs - 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</si>
</sst>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Outfit"/>
    </font>
    <font>
      <sz val="12"/>
      <color theme="1"/>
      <name val="Inherit"/>
    </font>
    <font>
      <sz val="20"/>
      <color rgb="FF212121"/>
      <name val="Inherit"/>
    </font>
    <font>
      <b/>
      <sz val="20"/>
      <color rgb="FF212121"/>
      <name val="Jeko"/>
    </font>
    <font>
      <b/>
      <sz val="12"/>
      <color rgb="FF212121"/>
      <name val="Inherit"/>
    </font>
    <font>
      <b/>
      <i/>
      <sz val="11"/>
      <color theme="1"/>
      <name val="Calibri"/>
      <family val="2"/>
      <scheme val="minor"/>
    </font>
    <font>
      <b/>
      <sz val="11"/>
      <color rgb="FF1F2F65"/>
      <name val="Arial"/>
      <family val="2"/>
    </font>
    <font>
      <sz val="11"/>
      <color rgb="FF1F2F65"/>
      <name val="Arial"/>
      <family val="2"/>
    </font>
    <font>
      <sz val="11"/>
      <color rgb="FFF66E02"/>
      <name val="Arial"/>
      <family val="2"/>
    </font>
    <font>
      <b/>
      <sz val="11"/>
      <color rgb="FFF66E02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CF2FC"/>
        <bgColor indexed="64"/>
      </patternFill>
    </fill>
    <fill>
      <patternFill patternType="solid">
        <fgColor rgb="FFFBFEFF"/>
        <bgColor indexed="64"/>
      </patternFill>
    </fill>
  </fills>
  <borders count="5">
    <border>
      <left/>
      <right/>
      <top/>
      <bottom/>
      <diagonal/>
    </border>
    <border>
      <left style="medium">
        <color rgb="FFC9CFD2"/>
      </left>
      <right style="medium">
        <color rgb="FFC9CFD2"/>
      </right>
      <top style="medium">
        <color rgb="FFC9CFD2"/>
      </top>
      <bottom style="medium">
        <color rgb="FFC9CFD2"/>
      </bottom>
      <diagonal/>
    </border>
    <border>
      <left style="thick">
        <color rgb="FFFBFEFF"/>
      </left>
      <right style="thick">
        <color rgb="FFFBFEFF"/>
      </right>
      <top style="medium">
        <color rgb="FFFBFEFF"/>
      </top>
      <bottom style="medium">
        <color rgb="FFFBFEFF"/>
      </bottom>
      <diagonal/>
    </border>
    <border>
      <left style="thick">
        <color rgb="FFFBFEFF"/>
      </left>
      <right/>
      <top style="medium">
        <color rgb="FFFBFEFF"/>
      </top>
      <bottom style="medium">
        <color rgb="FFFBFEFF"/>
      </bottom>
      <diagonal/>
    </border>
    <border>
      <left/>
      <right style="thick">
        <color rgb="FFFBFEFF"/>
      </right>
      <top style="medium">
        <color rgb="FFFBFEFF"/>
      </top>
      <bottom style="medium">
        <color rgb="FFFBFE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5" fillId="0" borderId="0" xfId="0" applyFont="1"/>
    <xf numFmtId="0" fontId="3" fillId="2" borderId="0" xfId="0" applyFont="1" applyFill="1"/>
    <xf numFmtId="9" fontId="0" fillId="0" borderId="0" xfId="0" applyNumberFormat="1"/>
    <xf numFmtId="9" fontId="0" fillId="0" borderId="0" xfId="0" applyNumberFormat="1" applyAlignment="1">
      <alignment horizontal="center"/>
    </xf>
    <xf numFmtId="43" fontId="3" fillId="2" borderId="0" xfId="1" applyFont="1" applyFill="1"/>
    <xf numFmtId="9" fontId="3" fillId="2" borderId="0" xfId="1" applyNumberFormat="1" applyFont="1" applyFill="1"/>
    <xf numFmtId="43" fontId="0" fillId="2" borderId="0" xfId="1" applyFont="1" applyFill="1"/>
    <xf numFmtId="0" fontId="3" fillId="0" borderId="0" xfId="0" applyFont="1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6" fillId="0" borderId="0" xfId="0" applyFont="1"/>
    <xf numFmtId="43" fontId="6" fillId="0" borderId="0" xfId="1" applyFont="1"/>
    <xf numFmtId="164" fontId="6" fillId="0" borderId="0" xfId="1" applyNumberFormat="1" applyFont="1"/>
    <xf numFmtId="43" fontId="3" fillId="0" borderId="0" xfId="1" applyFont="1"/>
    <xf numFmtId="164" fontId="3" fillId="0" borderId="0" xfId="2" applyNumberFormat="1" applyFont="1"/>
    <xf numFmtId="0" fontId="0" fillId="3" borderId="0" xfId="0" applyFill="1"/>
    <xf numFmtId="43" fontId="0" fillId="3" borderId="0" xfId="1" applyFont="1" applyFill="1"/>
    <xf numFmtId="9" fontId="0" fillId="3" borderId="0" xfId="2" applyFont="1" applyFill="1"/>
    <xf numFmtId="9" fontId="3" fillId="2" borderId="0" xfId="2" applyFont="1" applyFill="1"/>
    <xf numFmtId="0" fontId="3" fillId="4" borderId="0" xfId="0" applyFont="1" applyFill="1"/>
    <xf numFmtId="0" fontId="0" fillId="4" borderId="0" xfId="0" applyFill="1"/>
    <xf numFmtId="43" fontId="0" fillId="4" borderId="0" xfId="1" applyFont="1" applyFill="1"/>
    <xf numFmtId="9" fontId="0" fillId="4" borderId="0" xfId="0" applyNumberFormat="1" applyFill="1"/>
    <xf numFmtId="10" fontId="0" fillId="4" borderId="0" xfId="1" applyNumberFormat="1" applyFont="1" applyFill="1"/>
    <xf numFmtId="10" fontId="3" fillId="2" borderId="0" xfId="2" applyNumberFormat="1" applyFont="1" applyFill="1"/>
    <xf numFmtId="0" fontId="3" fillId="5" borderId="0" xfId="0" applyFont="1" applyFill="1"/>
    <xf numFmtId="43" fontId="0" fillId="5" borderId="0" xfId="1" applyFont="1" applyFill="1"/>
    <xf numFmtId="10" fontId="0" fillId="5" borderId="0" xfId="1" applyNumberFormat="1" applyFont="1" applyFill="1"/>
    <xf numFmtId="0" fontId="3" fillId="3" borderId="0" xfId="0" applyFont="1" applyFill="1"/>
    <xf numFmtId="9" fontId="0" fillId="3" borderId="0" xfId="0" applyNumberFormat="1" applyFill="1"/>
    <xf numFmtId="10" fontId="0" fillId="3" borderId="0" xfId="1" applyNumberFormat="1" applyFont="1" applyFill="1"/>
    <xf numFmtId="0" fontId="0" fillId="5" borderId="0" xfId="0" applyFill="1"/>
    <xf numFmtId="164" fontId="0" fillId="0" borderId="0" xfId="1" applyNumberFormat="1" applyFont="1"/>
    <xf numFmtId="10" fontId="0" fillId="0" borderId="0" xfId="1" applyNumberFormat="1" applyFont="1"/>
    <xf numFmtId="0" fontId="3" fillId="0" borderId="0" xfId="0" applyFont="1" applyAlignment="1">
      <alignment horizontal="center"/>
    </xf>
    <xf numFmtId="164" fontId="0" fillId="0" borderId="0" xfId="2" applyNumberFormat="1" applyFont="1"/>
    <xf numFmtId="0" fontId="0" fillId="2" borderId="0" xfId="0" applyFill="1"/>
    <xf numFmtId="164" fontId="3" fillId="2" borderId="0" xfId="2" applyNumberFormat="1" applyFont="1" applyFill="1"/>
    <xf numFmtId="43" fontId="0" fillId="0" borderId="0" xfId="0" applyNumberFormat="1"/>
    <xf numFmtId="43" fontId="1" fillId="0" borderId="0" xfId="1" applyFont="1"/>
    <xf numFmtId="0" fontId="4" fillId="0" borderId="0" xfId="3"/>
    <xf numFmtId="10" fontId="0" fillId="3" borderId="0" xfId="2" applyNumberFormat="1" applyFont="1" applyFill="1"/>
    <xf numFmtId="10" fontId="0" fillId="2" borderId="0" xfId="2" applyNumberFormat="1" applyFont="1" applyFill="1"/>
    <xf numFmtId="10" fontId="0" fillId="0" borderId="0" xfId="2" applyNumberFormat="1" applyFont="1"/>
    <xf numFmtId="0" fontId="0" fillId="0" borderId="0" xfId="0" applyFont="1"/>
    <xf numFmtId="0" fontId="0" fillId="6" borderId="0" xfId="0" applyFill="1"/>
    <xf numFmtId="43" fontId="0" fillId="6" borderId="0" xfId="1" applyFont="1" applyFill="1"/>
    <xf numFmtId="0" fontId="9" fillId="6" borderId="0" xfId="0" applyFont="1" applyFill="1"/>
    <xf numFmtId="0" fontId="11" fillId="7" borderId="1" xfId="0" applyFont="1" applyFill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2"/>
    </xf>
    <xf numFmtId="0" fontId="0" fillId="0" borderId="0" xfId="0" applyFill="1"/>
    <xf numFmtId="0" fontId="12" fillId="0" borderId="0" xfId="0" applyFont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 indent="2"/>
    </xf>
    <xf numFmtId="43" fontId="10" fillId="4" borderId="1" xfId="1" applyFont="1" applyFill="1" applyBorder="1" applyAlignment="1">
      <alignment horizontal="right" vertical="center" wrapText="1"/>
    </xf>
    <xf numFmtId="0" fontId="15" fillId="0" borderId="0" xfId="0" applyFont="1"/>
    <xf numFmtId="10" fontId="10" fillId="0" borderId="1" xfId="0" applyNumberFormat="1" applyFont="1" applyBorder="1" applyAlignment="1">
      <alignment horizontal="center" vertical="center" wrapText="1"/>
    </xf>
    <xf numFmtId="10" fontId="10" fillId="4" borderId="1" xfId="0" applyNumberFormat="1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vertical="center" wrapText="1"/>
    </xf>
    <xf numFmtId="10" fontId="17" fillId="9" borderId="2" xfId="0" applyNumberFormat="1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vertical="center" wrapText="1"/>
    </xf>
    <xf numFmtId="10" fontId="17" fillId="8" borderId="2" xfId="0" applyNumberFormat="1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left" vertical="center"/>
    </xf>
    <xf numFmtId="0" fontId="16" fillId="8" borderId="4" xfId="0" applyFont="1" applyFill="1" applyBorder="1" applyAlignment="1">
      <alignment horizontal="left" vertical="center"/>
    </xf>
    <xf numFmtId="43" fontId="18" fillId="9" borderId="2" xfId="1" applyFont="1" applyFill="1" applyBorder="1" applyAlignment="1">
      <alignment horizontal="right" vertical="center" wrapText="1"/>
    </xf>
    <xf numFmtId="43" fontId="18" fillId="8" borderId="2" xfId="1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vertical="center" wrapText="1"/>
    </xf>
    <xf numFmtId="43" fontId="19" fillId="8" borderId="2" xfId="1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center" vertical="center" wrapText="1"/>
    </xf>
    <xf numFmtId="4" fontId="19" fillId="8" borderId="2" xfId="0" applyNumberFormat="1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center" vertical="center"/>
    </xf>
    <xf numFmtId="43" fontId="18" fillId="9" borderId="2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43" fontId="20" fillId="2" borderId="2" xfId="0" applyNumberFormat="1" applyFont="1" applyFill="1" applyBorder="1" applyAlignment="1">
      <alignment horizontal="right" vertical="center" wrapText="1"/>
    </xf>
    <xf numFmtId="0" fontId="5" fillId="5" borderId="0" xfId="0" applyFont="1" applyFill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27.receita.fazenda.gov.br/simulador-irpf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4A8A-64EB-4349-8518-CFF84FBDB9E0}">
  <dimension ref="B1:O47"/>
  <sheetViews>
    <sheetView tabSelected="1" workbookViewId="0"/>
  </sheetViews>
  <sheetFormatPr defaultRowHeight="15"/>
  <cols>
    <col min="1" max="1" width="2.42578125" customWidth="1"/>
    <col min="2" max="2" width="30.42578125" customWidth="1"/>
    <col min="3" max="3" width="1.5703125" customWidth="1"/>
    <col min="4" max="4" width="14.140625" style="1" customWidth="1"/>
    <col min="5" max="5" width="9.7109375" style="1" customWidth="1"/>
    <col min="6" max="6" width="8.140625" style="1" customWidth="1"/>
    <col min="7" max="7" width="20.140625" style="1" customWidth="1"/>
    <col min="8" max="8" width="7" customWidth="1"/>
    <col min="9" max="9" width="1.5703125" customWidth="1"/>
    <col min="10" max="10" width="15" style="1" customWidth="1"/>
    <col min="11" max="11" width="8.28515625" style="2" customWidth="1"/>
    <col min="12" max="12" width="1.85546875" customWidth="1"/>
    <col min="13" max="13" width="15.5703125" customWidth="1"/>
    <col min="14" max="14" width="19.85546875" customWidth="1"/>
    <col min="15" max="15" width="6.28515625" style="2" customWidth="1"/>
  </cols>
  <sheetData>
    <row r="1" spans="2:15" ht="8.1" customHeight="1"/>
    <row r="2" spans="2:15" ht="19.5">
      <c r="B2" s="3" t="s">
        <v>20</v>
      </c>
    </row>
    <row r="3" spans="2:15" ht="9.6" customHeight="1">
      <c r="B3" s="3"/>
    </row>
    <row r="4" spans="2:15">
      <c r="B4" s="4" t="s">
        <v>0</v>
      </c>
      <c r="H4" s="5"/>
      <c r="K4" s="6"/>
    </row>
    <row r="5" spans="2:15" ht="6.6" customHeight="1">
      <c r="H5" s="5"/>
      <c r="K5" s="6"/>
    </row>
    <row r="6" spans="2:15" s="10" customFormat="1">
      <c r="B6" s="4" t="s">
        <v>1</v>
      </c>
      <c r="C6" s="4"/>
      <c r="D6" s="7">
        <v>200000</v>
      </c>
      <c r="E6" s="8">
        <v>1</v>
      </c>
      <c r="F6" s="1"/>
      <c r="G6" s="1"/>
      <c r="H6" s="5"/>
      <c r="I6"/>
      <c r="J6" s="1"/>
      <c r="K6" s="6"/>
      <c r="L6"/>
      <c r="M6"/>
      <c r="N6"/>
      <c r="O6" s="2"/>
    </row>
    <row r="7" spans="2:15" s="11" customFormat="1">
      <c r="B7" s="11" t="s">
        <v>2</v>
      </c>
      <c r="D7" s="12">
        <f>D6*E7</f>
        <v>12000</v>
      </c>
      <c r="E7" s="13">
        <v>0.06</v>
      </c>
      <c r="F7" s="1"/>
      <c r="G7" s="1"/>
      <c r="H7" s="5"/>
      <c r="I7"/>
      <c r="J7" s="1"/>
      <c r="K7" s="6"/>
      <c r="L7"/>
      <c r="M7"/>
      <c r="N7"/>
      <c r="O7" s="2"/>
    </row>
    <row r="8" spans="2:15" s="14" customFormat="1">
      <c r="B8" s="14" t="s">
        <v>3</v>
      </c>
      <c r="D8" s="15"/>
      <c r="E8" s="16">
        <f>D8/D6</f>
        <v>0</v>
      </c>
      <c r="F8" s="1"/>
      <c r="G8" s="1"/>
      <c r="H8" s="5"/>
      <c r="I8"/>
      <c r="J8" s="1"/>
      <c r="K8" s="6"/>
      <c r="L8"/>
      <c r="M8"/>
      <c r="N8"/>
      <c r="O8" s="2"/>
    </row>
    <row r="9" spans="2:15" ht="6.6" customHeight="1">
      <c r="H9" s="5"/>
      <c r="K9" s="6"/>
    </row>
    <row r="10" spans="2:15" s="10" customFormat="1">
      <c r="B10" s="10" t="s">
        <v>4</v>
      </c>
      <c r="D10" s="17">
        <f>D6-D7+D8</f>
        <v>188000</v>
      </c>
      <c r="E10" s="18">
        <f>E6-E7+E8</f>
        <v>0.94</v>
      </c>
      <c r="F10" s="1"/>
      <c r="G10" s="1"/>
      <c r="H10" s="5"/>
      <c r="I10"/>
      <c r="J10" s="1"/>
      <c r="K10" s="6"/>
      <c r="L10"/>
      <c r="M10"/>
      <c r="N10"/>
      <c r="O10" s="2"/>
    </row>
    <row r="11" spans="2:15" ht="6.6" customHeight="1">
      <c r="H11" s="5"/>
      <c r="K11" s="6"/>
    </row>
    <row r="12" spans="2:15">
      <c r="B12" s="19" t="s">
        <v>5</v>
      </c>
      <c r="C12" s="19"/>
      <c r="D12" s="20"/>
      <c r="E12" s="21">
        <f>D12/D6</f>
        <v>0</v>
      </c>
      <c r="H12" s="5"/>
      <c r="K12" s="6"/>
    </row>
    <row r="13" spans="2:15" ht="6.6" customHeight="1">
      <c r="H13" s="5"/>
      <c r="K13" s="6"/>
    </row>
    <row r="14" spans="2:15">
      <c r="B14" s="4" t="s">
        <v>6</v>
      </c>
      <c r="C14" s="4"/>
      <c r="D14" s="7">
        <f>D10-D12</f>
        <v>188000</v>
      </c>
      <c r="E14" s="22">
        <f>D14/D6</f>
        <v>0.94</v>
      </c>
      <c r="H14" s="5"/>
      <c r="K14" s="6"/>
    </row>
    <row r="15" spans="2:15">
      <c r="H15" s="5"/>
      <c r="K15" s="6"/>
    </row>
    <row r="16" spans="2:15">
      <c r="H16" s="5"/>
      <c r="K16" s="6"/>
    </row>
    <row r="17" spans="2:15" ht="19.5">
      <c r="B17" s="83" t="s">
        <v>79</v>
      </c>
      <c r="C17" s="35"/>
      <c r="D17" s="30"/>
    </row>
    <row r="18" spans="2:15" ht="6" customHeight="1"/>
    <row r="19" spans="2:15">
      <c r="B19" t="s">
        <v>24</v>
      </c>
      <c r="D19" s="1">
        <f>D6*0.5%</f>
        <v>1000</v>
      </c>
      <c r="E19" s="36">
        <v>1</v>
      </c>
      <c r="H19" s="47"/>
    </row>
    <row r="20" spans="2:15">
      <c r="B20" t="s">
        <v>2</v>
      </c>
      <c r="D20" s="1">
        <f>D19*E20</f>
        <v>90</v>
      </c>
      <c r="E20" s="36">
        <v>0.09</v>
      </c>
    </row>
    <row r="21" spans="2:15" ht="5.45" customHeight="1">
      <c r="E21" s="37"/>
    </row>
    <row r="22" spans="2:15" s="10" customFormat="1">
      <c r="B22" s="10" t="s">
        <v>7</v>
      </c>
      <c r="D22" s="17">
        <f>D19-D20</f>
        <v>910</v>
      </c>
      <c r="E22" s="18">
        <f>E19-E20</f>
        <v>0.91</v>
      </c>
      <c r="F22" s="1"/>
      <c r="G22" s="1"/>
      <c r="H22"/>
      <c r="I22"/>
      <c r="J22" s="1"/>
      <c r="K22" s="2"/>
      <c r="L22"/>
      <c r="O22" s="38"/>
    </row>
    <row r="23" spans="2:15" ht="6.95" customHeight="1"/>
    <row r="24" spans="2:15">
      <c r="B24" t="s">
        <v>8</v>
      </c>
      <c r="D24" s="1">
        <v>0</v>
      </c>
      <c r="E24" s="39">
        <f>D24/D19</f>
        <v>0</v>
      </c>
    </row>
    <row r="25" spans="2:15">
      <c r="B25" t="s">
        <v>9</v>
      </c>
      <c r="D25" s="1">
        <f>'Cálculo IR'!D24</f>
        <v>250.25</v>
      </c>
      <c r="E25" s="39">
        <f>D25/D19</f>
        <v>0.25024999999999997</v>
      </c>
    </row>
    <row r="26" spans="2:15" ht="8.1" customHeight="1"/>
    <row r="27" spans="2:15">
      <c r="B27" s="4" t="s">
        <v>6</v>
      </c>
      <c r="C27" s="40"/>
      <c r="D27" s="7">
        <f>D22-D24-D25</f>
        <v>659.75</v>
      </c>
      <c r="E27" s="41">
        <f>D27/D19</f>
        <v>0.65974999999999995</v>
      </c>
      <c r="F27" s="28">
        <f>D27/$D$14</f>
        <v>3.5093085106382978E-3</v>
      </c>
      <c r="M27" s="42"/>
    </row>
    <row r="30" spans="2:15" ht="19.5">
      <c r="B30" s="83" t="s">
        <v>80</v>
      </c>
      <c r="C30" s="24"/>
      <c r="D30" s="25"/>
    </row>
    <row r="31" spans="2:15" ht="6.95" customHeight="1"/>
    <row r="32" spans="2:15" ht="16.5" customHeight="1">
      <c r="B32" s="23" t="s">
        <v>23</v>
      </c>
      <c r="C32" s="26"/>
      <c r="D32" s="25">
        <f>D14*E32</f>
        <v>1316</v>
      </c>
      <c r="E32" s="27">
        <v>7.0000000000000001E-3</v>
      </c>
      <c r="F32" s="28">
        <f>D32/$D$14</f>
        <v>7.0000000000000001E-3</v>
      </c>
    </row>
    <row r="33" spans="2:6" ht="16.5" customHeight="1">
      <c r="B33" s="29" t="s">
        <v>22</v>
      </c>
      <c r="C33" s="29"/>
      <c r="D33" s="30">
        <f>D14*E33</f>
        <v>1598.0000000000002</v>
      </c>
      <c r="E33" s="31">
        <v>8.5000000000000006E-3</v>
      </c>
      <c r="F33" s="28">
        <f t="shared" ref="F33:F34" si="0">D33/$D$14</f>
        <v>8.5000000000000006E-3</v>
      </c>
    </row>
    <row r="34" spans="2:6" ht="16.5" customHeight="1">
      <c r="B34" s="32" t="s">
        <v>21</v>
      </c>
      <c r="C34" s="33"/>
      <c r="D34" s="20">
        <f>D14*E34</f>
        <v>1880</v>
      </c>
      <c r="E34" s="34">
        <v>0.01</v>
      </c>
      <c r="F34" s="28">
        <f t="shared" si="0"/>
        <v>0.01</v>
      </c>
    </row>
    <row r="37" spans="2:6" ht="15.75">
      <c r="B37" s="51" t="s">
        <v>32</v>
      </c>
      <c r="C37" s="49"/>
      <c r="D37" s="50"/>
    </row>
    <row r="39" spans="2:6">
      <c r="B39" t="s">
        <v>28</v>
      </c>
      <c r="D39" s="1">
        <f>D32</f>
        <v>1316</v>
      </c>
    </row>
    <row r="40" spans="2:6">
      <c r="B40" t="s">
        <v>29</v>
      </c>
      <c r="D40" s="1">
        <f>D27</f>
        <v>659.75</v>
      </c>
    </row>
    <row r="41" spans="2:6" ht="6" customHeight="1"/>
    <row r="42" spans="2:6">
      <c r="B42" s="4" t="s">
        <v>30</v>
      </c>
      <c r="C42" s="4"/>
      <c r="D42" s="7">
        <f>D39-D40</f>
        <v>656.25</v>
      </c>
      <c r="E42" s="22">
        <f>(D39/D40)-100%</f>
        <v>0.9946949602122015</v>
      </c>
    </row>
    <row r="44" spans="2:6">
      <c r="B44" t="s">
        <v>31</v>
      </c>
      <c r="D44" s="1">
        <f>D34</f>
        <v>1880</v>
      </c>
    </row>
    <row r="45" spans="2:6">
      <c r="B45" t="s">
        <v>29</v>
      </c>
      <c r="D45" s="1">
        <f>D27</f>
        <v>659.75</v>
      </c>
    </row>
    <row r="46" spans="2:6" ht="6.6" customHeight="1"/>
    <row r="47" spans="2:6">
      <c r="B47" s="4" t="s">
        <v>30</v>
      </c>
      <c r="C47" s="4"/>
      <c r="D47" s="7">
        <f>D44-D45</f>
        <v>1220.25</v>
      </c>
      <c r="E47" s="22">
        <f>(D44/D45)-100%</f>
        <v>1.8495642288745735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E332-F63C-44E1-9B1D-97A00F5AC4F6}">
  <dimension ref="B1:O46"/>
  <sheetViews>
    <sheetView workbookViewId="0">
      <selection activeCell="A2" sqref="A2"/>
    </sheetView>
  </sheetViews>
  <sheetFormatPr defaultRowHeight="15"/>
  <cols>
    <col min="1" max="1" width="2.42578125" customWidth="1"/>
    <col min="2" max="2" width="20.28515625" customWidth="1"/>
    <col min="3" max="3" width="16" customWidth="1"/>
    <col min="4" max="4" width="15" style="1" customWidth="1"/>
    <col min="5" max="5" width="18.7109375" style="1" customWidth="1"/>
    <col min="6" max="6" width="8.140625" style="1" customWidth="1"/>
    <col min="7" max="7" width="20.140625" style="1" customWidth="1"/>
    <col min="8" max="8" width="7" customWidth="1"/>
    <col min="9" max="9" width="1.5703125" customWidth="1"/>
    <col min="10" max="10" width="15" style="1" customWidth="1"/>
    <col min="11" max="11" width="8.28515625" style="2" customWidth="1"/>
    <col min="12" max="12" width="1.85546875" customWidth="1"/>
    <col min="13" max="13" width="15.5703125" customWidth="1"/>
    <col min="14" max="14" width="19.85546875" customWidth="1"/>
    <col min="15" max="15" width="6.28515625" style="2" customWidth="1"/>
  </cols>
  <sheetData>
    <row r="1" spans="2:15" ht="8.1" customHeight="1"/>
    <row r="2" spans="2:15" ht="19.5">
      <c r="B2" s="3" t="s">
        <v>25</v>
      </c>
    </row>
    <row r="3" spans="2:15" ht="5.45" customHeight="1">
      <c r="B3" s="3"/>
    </row>
    <row r="4" spans="2:15" s="1" customFormat="1">
      <c r="B4" s="10" t="s">
        <v>10</v>
      </c>
      <c r="C4"/>
      <c r="H4"/>
      <c r="I4"/>
      <c r="K4" s="2"/>
      <c r="L4"/>
      <c r="M4"/>
      <c r="N4"/>
      <c r="O4" s="2"/>
    </row>
    <row r="5" spans="2:15" s="1" customFormat="1" ht="6" customHeight="1">
      <c r="B5" s="10"/>
      <c r="C5"/>
      <c r="H5"/>
      <c r="I5"/>
      <c r="K5" s="2"/>
      <c r="L5"/>
      <c r="M5"/>
      <c r="N5"/>
      <c r="O5" s="2"/>
    </row>
    <row r="6" spans="2:15" s="1" customFormat="1">
      <c r="B6" t="s">
        <v>11</v>
      </c>
      <c r="C6"/>
      <c r="D6" s="43">
        <f>'Simulação - Rentabilidade'!D22</f>
        <v>910</v>
      </c>
      <c r="H6"/>
      <c r="I6"/>
      <c r="K6" s="2"/>
      <c r="L6"/>
      <c r="M6"/>
      <c r="N6"/>
      <c r="O6" s="2"/>
    </row>
    <row r="7" spans="2:15" s="1" customFormat="1">
      <c r="B7" s="10" t="s">
        <v>12</v>
      </c>
      <c r="C7"/>
      <c r="D7" s="17">
        <f>D6*E7</f>
        <v>10920</v>
      </c>
      <c r="E7" s="1">
        <v>12</v>
      </c>
      <c r="H7"/>
      <c r="I7"/>
      <c r="K7" s="2"/>
      <c r="L7"/>
      <c r="M7"/>
      <c r="N7"/>
      <c r="O7" s="2"/>
    </row>
    <row r="8" spans="2:15" ht="7.5" customHeight="1"/>
    <row r="9" spans="2:15">
      <c r="B9" s="48" t="s">
        <v>26</v>
      </c>
      <c r="D9" s="1">
        <f>D24</f>
        <v>250.25</v>
      </c>
      <c r="E9" s="39">
        <f>D9/D6</f>
        <v>0.27500000000000002</v>
      </c>
    </row>
    <row r="10" spans="2:15">
      <c r="B10" s="10" t="s">
        <v>27</v>
      </c>
      <c r="D10" s="1">
        <f>D23</f>
        <v>3003</v>
      </c>
      <c r="E10" s="39">
        <f>D10/D7</f>
        <v>0.27500000000000002</v>
      </c>
    </row>
    <row r="11" spans="2:15" ht="9" customHeight="1"/>
    <row r="12" spans="2:15" ht="10.5" customHeight="1"/>
    <row r="13" spans="2:15" s="1" customFormat="1">
      <c r="B13" s="44" t="s">
        <v>13</v>
      </c>
      <c r="C13"/>
      <c r="H13"/>
      <c r="I13"/>
      <c r="K13" s="2"/>
      <c r="L13"/>
      <c r="M13"/>
      <c r="N13"/>
      <c r="O13" s="2"/>
    </row>
    <row r="14" spans="2:15" s="1" customFormat="1" ht="6.95" customHeight="1">
      <c r="B14" s="44"/>
      <c r="C14"/>
      <c r="H14"/>
      <c r="I14"/>
      <c r="K14" s="2"/>
      <c r="L14"/>
      <c r="M14"/>
      <c r="N14"/>
      <c r="O14" s="2"/>
    </row>
    <row r="15" spans="2:15" s="1" customFormat="1">
      <c r="B15" s="10" t="s">
        <v>14</v>
      </c>
      <c r="C15"/>
      <c r="H15"/>
      <c r="I15"/>
      <c r="K15" s="2"/>
      <c r="L15"/>
      <c r="M15"/>
      <c r="N15"/>
      <c r="O15" s="2"/>
    </row>
    <row r="16" spans="2:15" s="1" customFormat="1">
      <c r="B16" s="19" t="s">
        <v>15</v>
      </c>
      <c r="C16" s="19"/>
      <c r="D16" s="20">
        <v>100000</v>
      </c>
      <c r="E16" s="20"/>
      <c r="H16"/>
      <c r="I16"/>
      <c r="K16" s="2"/>
      <c r="L16"/>
      <c r="M16"/>
      <c r="N16"/>
      <c r="O16" s="2"/>
    </row>
    <row r="17" spans="2:15" s="1" customFormat="1">
      <c r="B17" s="19" t="s">
        <v>16</v>
      </c>
      <c r="C17" s="19"/>
      <c r="D17" s="20">
        <f>E36</f>
        <v>16942.858000000004</v>
      </c>
      <c r="E17" s="45">
        <f>D17/D16</f>
        <v>0.16942858000000005</v>
      </c>
      <c r="H17"/>
      <c r="I17"/>
      <c r="K17" s="2"/>
      <c r="L17"/>
      <c r="M17"/>
      <c r="N17"/>
      <c r="O17" s="2"/>
    </row>
    <row r="19" spans="2:15" s="1" customFormat="1">
      <c r="B19" s="10" t="s">
        <v>17</v>
      </c>
      <c r="C19"/>
      <c r="H19"/>
      <c r="I19"/>
      <c r="K19" s="2"/>
      <c r="L19"/>
      <c r="M19"/>
      <c r="N19"/>
      <c r="O19" s="2"/>
    </row>
    <row r="20" spans="2:15" s="1" customFormat="1">
      <c r="B20" s="40" t="s">
        <v>15</v>
      </c>
      <c r="C20" s="40"/>
      <c r="D20" s="9">
        <f>D16+D7</f>
        <v>110920</v>
      </c>
      <c r="E20" s="9"/>
      <c r="H20"/>
      <c r="I20"/>
      <c r="K20" s="2"/>
      <c r="L20"/>
      <c r="M20"/>
      <c r="N20"/>
      <c r="O20" s="2"/>
    </row>
    <row r="21" spans="2:15" s="1" customFormat="1">
      <c r="B21" s="40" t="s">
        <v>16</v>
      </c>
      <c r="C21" s="40"/>
      <c r="D21" s="9">
        <f>E46</f>
        <v>19945.858000000004</v>
      </c>
      <c r="E21" s="46">
        <f>D21/D20</f>
        <v>0.17982201586729177</v>
      </c>
      <c r="H21"/>
      <c r="I21"/>
      <c r="K21" s="2"/>
      <c r="L21"/>
      <c r="M21"/>
      <c r="N21"/>
      <c r="O21" s="2"/>
    </row>
    <row r="22" spans="2:15" s="1" customFormat="1" ht="6" customHeight="1">
      <c r="B22"/>
      <c r="C22"/>
      <c r="H22"/>
      <c r="I22"/>
      <c r="K22" s="2"/>
      <c r="L22"/>
      <c r="M22"/>
      <c r="N22"/>
      <c r="O22" s="2"/>
    </row>
    <row r="23" spans="2:15" s="1" customFormat="1">
      <c r="B23" s="4" t="s">
        <v>18</v>
      </c>
      <c r="C23" s="4"/>
      <c r="D23" s="7">
        <f>D21-D17</f>
        <v>3003</v>
      </c>
      <c r="E23" s="9"/>
      <c r="H23"/>
      <c r="I23"/>
      <c r="K23" s="2"/>
      <c r="L23"/>
      <c r="M23"/>
      <c r="N23"/>
      <c r="O23" s="2"/>
    </row>
    <row r="24" spans="2:15" s="1" customFormat="1">
      <c r="B24" s="40" t="s">
        <v>19</v>
      </c>
      <c r="C24" s="40"/>
      <c r="D24" s="9">
        <f>D23/E24</f>
        <v>250.25</v>
      </c>
      <c r="E24" s="9">
        <v>12</v>
      </c>
      <c r="H24"/>
      <c r="I24"/>
      <c r="K24" s="2"/>
      <c r="L24"/>
      <c r="M24"/>
      <c r="N24"/>
      <c r="O24" s="2"/>
    </row>
    <row r="28" spans="2:15" ht="15.75" thickBot="1"/>
    <row r="29" spans="2:15" ht="18.75" customHeight="1" thickBot="1">
      <c r="B29" s="80" t="s">
        <v>69</v>
      </c>
      <c r="C29" s="81"/>
      <c r="D29" s="40"/>
      <c r="E29" s="82">
        <v>100000</v>
      </c>
    </row>
    <row r="30" spans="2:15" ht="18.75" customHeight="1" thickBot="1">
      <c r="B30" s="70" t="s">
        <v>70</v>
      </c>
      <c r="C30" s="71"/>
      <c r="D30" s="78" t="s">
        <v>71</v>
      </c>
      <c r="E30" s="78" t="s">
        <v>16</v>
      </c>
    </row>
    <row r="31" spans="2:15" ht="18.75" customHeight="1" thickBot="1">
      <c r="B31" s="66" t="s">
        <v>72</v>
      </c>
      <c r="C31" s="72">
        <v>24511.919999999998</v>
      </c>
      <c r="D31" s="67">
        <v>0</v>
      </c>
      <c r="E31" s="79">
        <f>C31*D31</f>
        <v>0</v>
      </c>
    </row>
    <row r="32" spans="2:15" ht="18.75" customHeight="1" thickBot="1">
      <c r="B32" s="68" t="s">
        <v>73</v>
      </c>
      <c r="C32" s="73">
        <v>9407.8799999999992</v>
      </c>
      <c r="D32" s="69">
        <v>7.4999999999999997E-2</v>
      </c>
      <c r="E32" s="73">
        <f>C32*D32</f>
        <v>705.59099999999989</v>
      </c>
    </row>
    <row r="33" spans="2:5" ht="18.75" customHeight="1" thickBot="1">
      <c r="B33" s="66" t="s">
        <v>74</v>
      </c>
      <c r="C33" s="72">
        <v>11092.8</v>
      </c>
      <c r="D33" s="67">
        <v>0.15</v>
      </c>
      <c r="E33" s="79">
        <f>C33*D33</f>
        <v>1663.9199999999998</v>
      </c>
    </row>
    <row r="34" spans="2:5" ht="18.75" customHeight="1" thickBot="1">
      <c r="B34" s="68" t="s">
        <v>75</v>
      </c>
      <c r="C34" s="73">
        <v>10963.56</v>
      </c>
      <c r="D34" s="69">
        <v>0.22500000000000001</v>
      </c>
      <c r="E34" s="73">
        <f>C34*D34</f>
        <v>2466.8009999999999</v>
      </c>
    </row>
    <row r="35" spans="2:5" ht="18.75" customHeight="1" thickBot="1">
      <c r="B35" s="66" t="s">
        <v>76</v>
      </c>
      <c r="C35" s="72">
        <f>E29-(SUM(C31:C34))</f>
        <v>44023.840000000011</v>
      </c>
      <c r="D35" s="67">
        <v>0.27500000000000002</v>
      </c>
      <c r="E35" s="79">
        <f>C35*D35</f>
        <v>12106.556000000004</v>
      </c>
    </row>
    <row r="36" spans="2:5" ht="18.75" customHeight="1" thickBot="1">
      <c r="B36" s="74" t="s">
        <v>77</v>
      </c>
      <c r="C36" s="75">
        <f>SUM(C31:C35)</f>
        <v>100000</v>
      </c>
      <c r="D36" s="76" t="s">
        <v>78</v>
      </c>
      <c r="E36" s="77">
        <f>SUM(E31:E35)-0.01</f>
        <v>16942.858000000004</v>
      </c>
    </row>
    <row r="38" spans="2:5" ht="15.75" thickBot="1"/>
    <row r="39" spans="2:5" ht="18.75" customHeight="1" thickBot="1">
      <c r="B39" s="80" t="s">
        <v>69</v>
      </c>
      <c r="C39" s="81"/>
      <c r="D39" s="40"/>
      <c r="E39" s="82">
        <f>D20</f>
        <v>110920</v>
      </c>
    </row>
    <row r="40" spans="2:5" ht="18.75" customHeight="1" thickBot="1">
      <c r="B40" s="70" t="s">
        <v>70</v>
      </c>
      <c r="C40" s="71"/>
      <c r="D40" s="78" t="s">
        <v>71</v>
      </c>
      <c r="E40" s="78" t="s">
        <v>16</v>
      </c>
    </row>
    <row r="41" spans="2:5" ht="18.75" customHeight="1" thickBot="1">
      <c r="B41" s="66" t="s">
        <v>72</v>
      </c>
      <c r="C41" s="72">
        <v>24511.919999999998</v>
      </c>
      <c r="D41" s="67">
        <v>0</v>
      </c>
      <c r="E41" s="79">
        <f>C41*D41</f>
        <v>0</v>
      </c>
    </row>
    <row r="42" spans="2:5" ht="18.75" customHeight="1" thickBot="1">
      <c r="B42" s="68" t="s">
        <v>73</v>
      </c>
      <c r="C42" s="73">
        <v>9407.8799999999992</v>
      </c>
      <c r="D42" s="69">
        <v>7.4999999999999997E-2</v>
      </c>
      <c r="E42" s="73">
        <f>C42*D42</f>
        <v>705.59099999999989</v>
      </c>
    </row>
    <row r="43" spans="2:5" ht="18.75" customHeight="1" thickBot="1">
      <c r="B43" s="66" t="s">
        <v>74</v>
      </c>
      <c r="C43" s="72">
        <v>11092.8</v>
      </c>
      <c r="D43" s="67">
        <v>0.15</v>
      </c>
      <c r="E43" s="79">
        <f>C43*D43</f>
        <v>1663.9199999999998</v>
      </c>
    </row>
    <row r="44" spans="2:5" ht="18.75" customHeight="1" thickBot="1">
      <c r="B44" s="68" t="s">
        <v>75</v>
      </c>
      <c r="C44" s="73">
        <v>10963.56</v>
      </c>
      <c r="D44" s="69">
        <v>0.22500000000000001</v>
      </c>
      <c r="E44" s="73">
        <f>C44*D44</f>
        <v>2466.8009999999999</v>
      </c>
    </row>
    <row r="45" spans="2:5" ht="18.75" customHeight="1" thickBot="1">
      <c r="B45" s="66" t="s">
        <v>76</v>
      </c>
      <c r="C45" s="72">
        <f>E39-(SUM(C41:C44))</f>
        <v>54943.840000000011</v>
      </c>
      <c r="D45" s="67">
        <v>0.27500000000000002</v>
      </c>
      <c r="E45" s="79">
        <f>C45*D45</f>
        <v>15109.556000000004</v>
      </c>
    </row>
    <row r="46" spans="2:5" ht="18.75" customHeight="1" thickBot="1">
      <c r="B46" s="74" t="s">
        <v>77</v>
      </c>
      <c r="C46" s="75">
        <f>SUM(C41:C45)</f>
        <v>110920</v>
      </c>
      <c r="D46" s="76" t="s">
        <v>78</v>
      </c>
      <c r="E46" s="77">
        <f>SUM(E41:E45)-0.01</f>
        <v>19945.858000000004</v>
      </c>
    </row>
  </sheetData>
  <mergeCells count="2">
    <mergeCell ref="B30:C30"/>
    <mergeCell ref="B40:C40"/>
  </mergeCells>
  <hyperlinks>
    <hyperlink ref="B13" r:id="rId1" xr:uid="{30833B9E-FD63-4D2C-B532-B46E3B887249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CA0C-6897-4078-8A9C-1C6D1D05F56E}">
  <dimension ref="B1:E25"/>
  <sheetViews>
    <sheetView workbookViewId="0"/>
  </sheetViews>
  <sheetFormatPr defaultColWidth="72" defaultRowHeight="15"/>
  <cols>
    <col min="1" max="1" width="2.140625" customWidth="1"/>
    <col min="2" max="2" width="10" customWidth="1"/>
    <col min="3" max="3" width="41.7109375" customWidth="1"/>
    <col min="4" max="4" width="16.85546875" customWidth="1"/>
    <col min="5" max="5" width="28" bestFit="1" customWidth="1"/>
    <col min="6" max="6" width="3.42578125" customWidth="1"/>
    <col min="7" max="20" width="18.28515625" customWidth="1"/>
  </cols>
  <sheetData>
    <row r="1" spans="2:5" ht="11.25" customHeight="1"/>
    <row r="2" spans="2:5" ht="25.5">
      <c r="B2" s="55" t="s">
        <v>57</v>
      </c>
      <c r="C2" s="55"/>
      <c r="D2" s="55"/>
      <c r="E2" s="55"/>
    </row>
    <row r="3" spans="2:5">
      <c r="B3" s="54" t="s">
        <v>56</v>
      </c>
    </row>
    <row r="4" spans="2:5">
      <c r="B4" s="54"/>
    </row>
    <row r="5" spans="2:5">
      <c r="B5" s="54"/>
    </row>
    <row r="6" spans="2:5" ht="15.75">
      <c r="B6" s="59" t="s">
        <v>65</v>
      </c>
      <c r="C6" s="59"/>
      <c r="D6" s="59"/>
      <c r="E6" s="59"/>
    </row>
    <row r="7" spans="2:5" ht="6" customHeight="1" thickBot="1">
      <c r="B7" s="54"/>
    </row>
    <row r="8" spans="2:5" ht="18.75" customHeight="1" thickBot="1">
      <c r="B8" s="56" t="s">
        <v>33</v>
      </c>
      <c r="C8" s="52" t="s">
        <v>34</v>
      </c>
      <c r="D8" s="56" t="s">
        <v>35</v>
      </c>
      <c r="E8" s="56" t="s">
        <v>58</v>
      </c>
    </row>
    <row r="9" spans="2:5" ht="18.75" customHeight="1" thickBot="1">
      <c r="B9" s="57" t="s">
        <v>36</v>
      </c>
      <c r="C9" s="53" t="s">
        <v>37</v>
      </c>
      <c r="D9" s="57" t="s">
        <v>38</v>
      </c>
      <c r="E9" s="58" t="s">
        <v>39</v>
      </c>
    </row>
    <row r="10" spans="2:5" ht="18.75" customHeight="1" thickBot="1">
      <c r="B10" s="60" t="s">
        <v>40</v>
      </c>
      <c r="C10" s="61" t="s">
        <v>41</v>
      </c>
      <c r="D10" s="60" t="s">
        <v>42</v>
      </c>
      <c r="E10" s="62" t="s">
        <v>43</v>
      </c>
    </row>
    <row r="11" spans="2:5" ht="18.75" customHeight="1" thickBot="1">
      <c r="B11" s="57" t="s">
        <v>44</v>
      </c>
      <c r="C11" s="53" t="s">
        <v>45</v>
      </c>
      <c r="D11" s="57" t="s">
        <v>46</v>
      </c>
      <c r="E11" s="58" t="s">
        <v>47</v>
      </c>
    </row>
    <row r="12" spans="2:5" ht="18.75" customHeight="1" thickBot="1">
      <c r="B12" s="60" t="s">
        <v>48</v>
      </c>
      <c r="C12" s="61" t="s">
        <v>49</v>
      </c>
      <c r="D12" s="60" t="s">
        <v>50</v>
      </c>
      <c r="E12" s="62" t="s">
        <v>51</v>
      </c>
    </row>
    <row r="13" spans="2:5" ht="18.75" customHeight="1" thickBot="1">
      <c r="B13" s="57" t="s">
        <v>52</v>
      </c>
      <c r="C13" s="53" t="s">
        <v>53</v>
      </c>
      <c r="D13" s="57" t="s">
        <v>54</v>
      </c>
      <c r="E13" s="58" t="s">
        <v>55</v>
      </c>
    </row>
    <row r="14" spans="2:5">
      <c r="B14" s="2"/>
    </row>
    <row r="16" spans="2:5" ht="15.75">
      <c r="B16" s="59" t="s">
        <v>66</v>
      </c>
      <c r="C16" s="59"/>
      <c r="D16" s="59"/>
      <c r="E16" s="59"/>
    </row>
    <row r="17" spans="2:5" ht="6" customHeight="1" thickBot="1"/>
    <row r="18" spans="2:5" ht="18.75" customHeight="1" thickBot="1">
      <c r="B18" s="56" t="s">
        <v>33</v>
      </c>
      <c r="C18" s="52" t="s">
        <v>34</v>
      </c>
      <c r="D18" s="56" t="s">
        <v>35</v>
      </c>
      <c r="E18" s="56" t="s">
        <v>58</v>
      </c>
    </row>
    <row r="19" spans="2:5" ht="18.75" customHeight="1" thickBot="1">
      <c r="B19" s="57" t="s">
        <v>36</v>
      </c>
      <c r="C19" s="53" t="s">
        <v>59</v>
      </c>
      <c r="D19" s="57" t="s">
        <v>38</v>
      </c>
      <c r="E19" s="58" t="s">
        <v>60</v>
      </c>
    </row>
    <row r="20" spans="2:5" ht="18.75" customHeight="1" thickBot="1">
      <c r="B20" s="60" t="s">
        <v>40</v>
      </c>
      <c r="C20" s="61" t="s">
        <v>61</v>
      </c>
      <c r="D20" s="65">
        <v>7.4999999999999997E-2</v>
      </c>
      <c r="E20" s="62">
        <v>1838.39</v>
      </c>
    </row>
    <row r="21" spans="2:5" ht="18.75" customHeight="1" thickBot="1">
      <c r="B21" s="57" t="s">
        <v>44</v>
      </c>
      <c r="C21" s="53" t="s">
        <v>62</v>
      </c>
      <c r="D21" s="64">
        <v>0.15</v>
      </c>
      <c r="E21" s="58">
        <v>4382.38</v>
      </c>
    </row>
    <row r="22" spans="2:5" ht="18.75" customHeight="1" thickBot="1">
      <c r="B22" s="60" t="s">
        <v>48</v>
      </c>
      <c r="C22" s="61" t="s">
        <v>63</v>
      </c>
      <c r="D22" s="65">
        <v>0.22500000000000001</v>
      </c>
      <c r="E22" s="62">
        <v>7758.32</v>
      </c>
    </row>
    <row r="23" spans="2:5" ht="18.75" customHeight="1" thickBot="1">
      <c r="B23" s="57" t="s">
        <v>52</v>
      </c>
      <c r="C23" s="53" t="s">
        <v>64</v>
      </c>
      <c r="D23" s="64">
        <v>0.27500000000000002</v>
      </c>
      <c r="E23" s="58">
        <v>10557.13</v>
      </c>
    </row>
    <row r="25" spans="2:5">
      <c r="B25" s="63" t="s">
        <v>68</v>
      </c>
      <c r="C25" s="63" t="s">
        <v>67</v>
      </c>
    </row>
  </sheetData>
  <mergeCells count="3">
    <mergeCell ref="B2:E2"/>
    <mergeCell ref="B6:E6"/>
    <mergeCell ref="B16:E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Simulação - Rentabilidade</vt:lpstr>
      <vt:lpstr>Cálculo IR</vt:lpstr>
      <vt:lpstr>Tabela 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Mazzetto</dc:creator>
  <cp:lastModifiedBy>Marcos Mazzetto</cp:lastModifiedBy>
  <dcterms:created xsi:type="dcterms:W3CDTF">2023-10-16T15:01:06Z</dcterms:created>
  <dcterms:modified xsi:type="dcterms:W3CDTF">2024-04-22T14:42:23Z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7f7187-34b3-496d-b01c-ae1253522e5e_Enabled">
    <vt:lpwstr>true</vt:lpwstr>
  </property>
  <property fmtid="{D5CDD505-2E9C-101B-9397-08002B2CF9AE}" pid="3" name="MSIP_Label_f37f7187-34b3-496d-b01c-ae1253522e5e_SetDate">
    <vt:lpwstr>2023-10-16T15:18:55Z</vt:lpwstr>
  </property>
  <property fmtid="{D5CDD505-2E9C-101B-9397-08002B2CF9AE}" pid="4" name="MSIP_Label_f37f7187-34b3-496d-b01c-ae1253522e5e_Method">
    <vt:lpwstr>Privileged</vt:lpwstr>
  </property>
  <property fmtid="{D5CDD505-2E9C-101B-9397-08002B2CF9AE}" pid="5" name="MSIP_Label_f37f7187-34b3-496d-b01c-ae1253522e5e_Name">
    <vt:lpwstr>S0 - General</vt:lpwstr>
  </property>
  <property fmtid="{D5CDD505-2E9C-101B-9397-08002B2CF9AE}" pid="6" name="MSIP_Label_f37f7187-34b3-496d-b01c-ae1253522e5e_SiteId">
    <vt:lpwstr>c2e52603-ce54-4fc0-91cd-3ff188b4efca</vt:lpwstr>
  </property>
  <property fmtid="{D5CDD505-2E9C-101B-9397-08002B2CF9AE}" pid="7" name="MSIP_Label_f37f7187-34b3-496d-b01c-ae1253522e5e_ActionId">
    <vt:lpwstr>82a47161-a479-4817-885d-88ffd2b6f3d9</vt:lpwstr>
  </property>
  <property fmtid="{D5CDD505-2E9C-101B-9397-08002B2CF9AE}" pid="8" name="MSIP_Label_f37f7187-34b3-496d-b01c-ae1253522e5e_ContentBits">
    <vt:lpwstr>0</vt:lpwstr>
  </property>
</Properties>
</file>